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Shared drives\Dauskardt-Lab\Liu_Alan\DuraMAT_Research\Datahub_Upload_SendToRobertWhite\Encapsulant_UV_Accelerated_Aging\"/>
    </mc:Choice>
  </mc:AlternateContent>
  <xr:revisionPtr revIDLastSave="0" documentId="13_ncr:1_{B04314A8-8EA9-45BE-8157-5B5AF0AEC1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elContent_A5_A3_ag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F32" i="1"/>
  <c r="F33" i="1"/>
  <c r="E32" i="1"/>
  <c r="E33" i="1"/>
  <c r="D32" i="1"/>
  <c r="C32" i="1"/>
  <c r="B38" i="1"/>
  <c r="B44" i="1"/>
  <c r="B32" i="1"/>
  <c r="D22" i="1"/>
  <c r="C45" i="1"/>
  <c r="D39" i="1"/>
  <c r="C39" i="1"/>
  <c r="F39" i="1" s="1"/>
  <c r="C22" i="1"/>
  <c r="D23" i="1"/>
  <c r="D13" i="1"/>
  <c r="C13" i="1"/>
  <c r="E13" i="1" s="1"/>
  <c r="E39" i="1" l="1"/>
  <c r="F22" i="1"/>
  <c r="E22" i="1"/>
  <c r="F13" i="1"/>
  <c r="B22" i="1"/>
  <c r="B13" i="1"/>
  <c r="C23" i="1"/>
  <c r="D14" i="1"/>
  <c r="C14" i="1"/>
  <c r="D5" i="1"/>
  <c r="C5" i="1"/>
  <c r="E5" i="1" s="1"/>
  <c r="D4" i="1"/>
  <c r="C4" i="1"/>
  <c r="F4" i="1" s="1"/>
  <c r="B23" i="1"/>
  <c r="B14" i="1"/>
  <c r="B5" i="1"/>
  <c r="B4" i="1"/>
  <c r="D27" i="1"/>
  <c r="D24" i="1"/>
  <c r="C24" i="1"/>
  <c r="E24" i="1" s="1"/>
  <c r="D15" i="1"/>
  <c r="C15" i="1"/>
  <c r="D6" i="1"/>
  <c r="C6" i="1"/>
  <c r="D25" i="1"/>
  <c r="C25" i="1"/>
  <c r="D16" i="1"/>
  <c r="C16" i="1"/>
  <c r="E16" i="1" s="1"/>
  <c r="D7" i="1"/>
  <c r="C7" i="1"/>
  <c r="D43" i="1"/>
  <c r="C43" i="1"/>
  <c r="B43" i="1"/>
  <c r="D37" i="1"/>
  <c r="C37" i="1"/>
  <c r="B37" i="1"/>
  <c r="D31" i="1"/>
  <c r="C31" i="1"/>
  <c r="B25" i="1"/>
  <c r="B24" i="1"/>
  <c r="B16" i="1"/>
  <c r="B15" i="1"/>
  <c r="B6" i="1"/>
  <c r="B7" i="1"/>
  <c r="D21" i="1"/>
  <c r="C21" i="1"/>
  <c r="C27" i="1"/>
  <c r="D18" i="1"/>
  <c r="C18" i="1"/>
  <c r="D12" i="1"/>
  <c r="C12" i="1"/>
  <c r="D9" i="1"/>
  <c r="C9" i="1"/>
  <c r="D3" i="1"/>
  <c r="C3" i="1"/>
  <c r="F43" i="1" l="1"/>
  <c r="E6" i="1"/>
  <c r="F14" i="1"/>
  <c r="E4" i="1"/>
  <c r="E23" i="1"/>
  <c r="F23" i="1"/>
  <c r="F5" i="1"/>
  <c r="E14" i="1"/>
  <c r="E27" i="1"/>
  <c r="F15" i="1"/>
  <c r="E31" i="1"/>
  <c r="F3" i="1"/>
  <c r="F6" i="1"/>
  <c r="F27" i="1"/>
  <c r="E43" i="1"/>
  <c r="F31" i="1"/>
  <c r="F16" i="1"/>
  <c r="E25" i="1"/>
  <c r="F12" i="1"/>
  <c r="F7" i="1"/>
  <c r="E15" i="1"/>
  <c r="F25" i="1"/>
  <c r="E37" i="1"/>
  <c r="F24" i="1"/>
  <c r="E7" i="1"/>
  <c r="F37" i="1"/>
  <c r="F18" i="1"/>
  <c r="E3" i="1"/>
  <c r="E9" i="1"/>
  <c r="F21" i="1"/>
  <c r="E12" i="1"/>
  <c r="E18" i="1"/>
  <c r="F9" i="1"/>
  <c r="E21" i="1"/>
  <c r="B9" i="1"/>
  <c r="B18" i="1"/>
  <c r="B27" i="1"/>
  <c r="C33" i="1"/>
  <c r="D26" i="1"/>
  <c r="D17" i="1"/>
  <c r="D8" i="1"/>
  <c r="B45" i="1" l="1"/>
  <c r="B39" i="1"/>
  <c r="B33" i="1"/>
  <c r="B31" i="1"/>
  <c r="C26" i="1"/>
  <c r="C17" i="1"/>
  <c r="C8" i="1"/>
  <c r="B26" i="1"/>
  <c r="B21" i="1"/>
  <c r="B17" i="1"/>
  <c r="B12" i="1"/>
  <c r="B8" i="1"/>
  <c r="B3" i="1"/>
  <c r="E8" i="1" l="1"/>
  <c r="F8" i="1"/>
  <c r="F17" i="1"/>
  <c r="E17" i="1"/>
  <c r="E26" i="1"/>
  <c r="F26" i="1"/>
</calcChain>
</file>

<file path=xl/sharedStrings.xml><?xml version="1.0" encoding="utf-8"?>
<sst xmlns="http://schemas.openxmlformats.org/spreadsheetml/2006/main" count="28" uniqueCount="10">
  <si>
    <t>Aging time (hrs)</t>
  </si>
  <si>
    <t>EVA</t>
  </si>
  <si>
    <t>POE</t>
  </si>
  <si>
    <t>EPE</t>
  </si>
  <si>
    <t>A5 aged</t>
  </si>
  <si>
    <t>A3 aged</t>
  </si>
  <si>
    <t>Gel Content 2 (%)</t>
  </si>
  <si>
    <t>Avg</t>
  </si>
  <si>
    <t>Std. Dev</t>
  </si>
  <si>
    <t>Gel Content 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</si>
</sst>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0" workbookViewId="0">
      <selection activeCell="J39" sqref="J39"/>
    </sheetView>
  </sheetViews>
  <sheetFormatPr defaultRowHeight="14.5" x14ac:dyDescent="0.35"/>
  <cols>
    <col min="1" max="1" width="4.1796875" bestFit="1" customWidth="1"/>
    <col min="2" max="2" width="14" bestFit="1" customWidth="1"/>
    <col min="3" max="4" width="15.36328125" bestFit="1" customWidth="1"/>
    <col min="5" max="5" width="5.81640625" bestFit="1" customWidth="1"/>
    <col min="6" max="6" width="7.6328125" bestFit="1" customWidth="1"/>
    <col min="10" max="10" width="15.36328125" bestFit="1" customWidth="1"/>
  </cols>
  <sheetData>
    <row r="1" spans="1:6" x14ac:dyDescent="0.35">
      <c r="A1" s="1" t="s">
        <v>4</v>
      </c>
    </row>
    <row r="2" spans="1:6" x14ac:dyDescent="0.35">
      <c r="A2" t="s">
        <v>1</v>
      </c>
      <c r="B2" t="s">
        <v>0</v>
      </c>
      <c r="C2" t="s">
        <v>9</v>
      </c>
      <c r="D2" t="s">
        <v>6</v>
      </c>
      <c r="E2" t="s">
        <v>7</v>
      </c>
      <c r="F2" t="s">
        <v>8</v>
      </c>
    </row>
    <row r="3" spans="1:6" x14ac:dyDescent="0.35">
      <c r="B3">
        <f xml:space="preserve"> 0</f>
        <v>0</v>
      </c>
      <c r="C3">
        <f xml:space="preserve"> 81.8</f>
        <v>81.8</v>
      </c>
      <c r="D3">
        <f xml:space="preserve"> 83.2</f>
        <v>83.2</v>
      </c>
      <c r="E3">
        <f xml:space="preserve"> AVERAGE(C3:D3)</f>
        <v>82.5</v>
      </c>
      <c r="F3">
        <f xml:space="preserve"> _xlfn.STDEV.S(C3:D3)</f>
        <v>0.98994949366117058</v>
      </c>
    </row>
    <row r="4" spans="1:6" x14ac:dyDescent="0.35">
      <c r="B4">
        <f xml:space="preserve"> 500</f>
        <v>500</v>
      </c>
      <c r="C4">
        <f xml:space="preserve"> 88.54</f>
        <v>88.54</v>
      </c>
      <c r="D4">
        <f xml:space="preserve"> 88.73</f>
        <v>88.73</v>
      </c>
      <c r="E4">
        <f t="shared" ref="E4:E5" si="0" xml:space="preserve"> AVERAGE(C4:D4)</f>
        <v>88.635000000000005</v>
      </c>
      <c r="F4">
        <f t="shared" ref="F4:F5" si="1" xml:space="preserve"> _xlfn.STDEV.S(C4:D4)</f>
        <v>0.13435028842544242</v>
      </c>
    </row>
    <row r="5" spans="1:6" x14ac:dyDescent="0.35">
      <c r="B5">
        <f xml:space="preserve"> 1000</f>
        <v>1000</v>
      </c>
      <c r="C5">
        <f xml:space="preserve"> 86.78</f>
        <v>86.78</v>
      </c>
      <c r="D5">
        <f xml:space="preserve"> 86.1</f>
        <v>86.1</v>
      </c>
      <c r="E5">
        <f t="shared" si="0"/>
        <v>86.44</v>
      </c>
      <c r="F5">
        <f t="shared" si="1"/>
        <v>0.48083261120685716</v>
      </c>
    </row>
    <row r="6" spans="1:6" x14ac:dyDescent="0.35">
      <c r="B6">
        <f xml:space="preserve"> 2000</f>
        <v>2000</v>
      </c>
      <c r="C6">
        <f xml:space="preserve"> 82.64</f>
        <v>82.64</v>
      </c>
      <c r="D6">
        <f xml:space="preserve"> 81.09</f>
        <v>81.09</v>
      </c>
      <c r="E6">
        <f t="shared" ref="E6:E7" si="2" xml:space="preserve"> AVERAGE(C6:D6)</f>
        <v>81.865000000000009</v>
      </c>
      <c r="F6">
        <f t="shared" ref="F6:F7" si="3" xml:space="preserve"> _xlfn.STDEV.S(C6:D6)</f>
        <v>1.0960155108391465</v>
      </c>
    </row>
    <row r="7" spans="1:6" x14ac:dyDescent="0.35">
      <c r="B7">
        <f xml:space="preserve"> 3000</f>
        <v>3000</v>
      </c>
      <c r="C7">
        <f xml:space="preserve"> 78.03</f>
        <v>78.03</v>
      </c>
      <c r="D7">
        <f xml:space="preserve"> 76.58</f>
        <v>76.58</v>
      </c>
      <c r="E7">
        <f t="shared" si="2"/>
        <v>77.305000000000007</v>
      </c>
      <c r="F7">
        <f t="shared" si="3"/>
        <v>1.0253048327204959</v>
      </c>
    </row>
    <row r="8" spans="1:6" x14ac:dyDescent="0.35">
      <c r="B8">
        <f xml:space="preserve"> 4000</f>
        <v>4000</v>
      </c>
      <c r="C8">
        <f xml:space="preserve"> 80.95</f>
        <v>80.95</v>
      </c>
      <c r="D8">
        <f xml:space="preserve"> 79.19</f>
        <v>79.19</v>
      </c>
      <c r="E8">
        <f xml:space="preserve"> AVERAGE(C8:D8)</f>
        <v>80.069999999999993</v>
      </c>
      <c r="F8">
        <f xml:space="preserve"> _xlfn.STDEV.S(C8:D8)</f>
        <v>1.2445079348883272</v>
      </c>
    </row>
    <row r="9" spans="1:6" x14ac:dyDescent="0.35">
      <c r="B9">
        <f xml:space="preserve"> 5000</f>
        <v>5000</v>
      </c>
      <c r="C9">
        <f xml:space="preserve"> 78.45</f>
        <v>78.45</v>
      </c>
      <c r="D9">
        <f xml:space="preserve"> 77.48</f>
        <v>77.48</v>
      </c>
      <c r="E9">
        <f xml:space="preserve"> AVERAGE(C9:D9)</f>
        <v>77.965000000000003</v>
      </c>
      <c r="F9">
        <f xml:space="preserve"> _xlfn.STDEV.S(C9:D9)</f>
        <v>0.68589357775095028</v>
      </c>
    </row>
    <row r="11" spans="1:6" x14ac:dyDescent="0.35">
      <c r="A11" t="s">
        <v>2</v>
      </c>
      <c r="B11" t="s">
        <v>0</v>
      </c>
      <c r="C11" t="s">
        <v>9</v>
      </c>
      <c r="D11" t="s">
        <v>6</v>
      </c>
    </row>
    <row r="12" spans="1:6" x14ac:dyDescent="0.35">
      <c r="B12">
        <f xml:space="preserve"> 0</f>
        <v>0</v>
      </c>
      <c r="C12">
        <f xml:space="preserve"> 77.7</f>
        <v>77.7</v>
      </c>
      <c r="D12">
        <f xml:space="preserve"> 80.1</f>
        <v>80.099999999999994</v>
      </c>
      <c r="E12">
        <f xml:space="preserve"> AVERAGE(C12:D12)</f>
        <v>78.900000000000006</v>
      </c>
      <c r="F12">
        <f xml:space="preserve"> _xlfn.STDEV.S(C12:D12)</f>
        <v>1.697056274847708</v>
      </c>
    </row>
    <row r="13" spans="1:6" x14ac:dyDescent="0.35">
      <c r="B13">
        <f xml:space="preserve"> 500</f>
        <v>500</v>
      </c>
      <c r="C13">
        <f xml:space="preserve"> 81.08</f>
        <v>81.08</v>
      </c>
      <c r="D13">
        <f xml:space="preserve"> 81.27</f>
        <v>81.27</v>
      </c>
      <c r="E13">
        <f xml:space="preserve"> AVERAGE(C13:D13)</f>
        <v>81.174999999999997</v>
      </c>
      <c r="F13">
        <f xml:space="preserve"> _xlfn.STDEV.S(C13:D13)</f>
        <v>0.13435028842544242</v>
      </c>
    </row>
    <row r="14" spans="1:6" x14ac:dyDescent="0.35">
      <c r="B14">
        <f xml:space="preserve"> 1000</f>
        <v>1000</v>
      </c>
      <c r="C14">
        <f xml:space="preserve"> 77.47</f>
        <v>77.47</v>
      </c>
      <c r="D14">
        <f xml:space="preserve"> 77.18</f>
        <v>77.180000000000007</v>
      </c>
      <c r="E14">
        <f xml:space="preserve"> AVERAGE(C14:D14)</f>
        <v>77.325000000000003</v>
      </c>
      <c r="F14">
        <f xml:space="preserve"> _xlfn.STDEV.S(C14:D14)</f>
        <v>0.20506096654409317</v>
      </c>
    </row>
    <row r="15" spans="1:6" x14ac:dyDescent="0.35">
      <c r="B15">
        <f xml:space="preserve"> 2000</f>
        <v>2000</v>
      </c>
      <c r="C15">
        <f xml:space="preserve"> 75.74</f>
        <v>75.739999999999995</v>
      </c>
      <c r="D15">
        <f xml:space="preserve"> 75.83</f>
        <v>75.83</v>
      </c>
      <c r="E15">
        <f t="shared" ref="E15:E16" si="4" xml:space="preserve"> AVERAGE(C15:D15)</f>
        <v>75.784999999999997</v>
      </c>
      <c r="F15">
        <f t="shared" ref="F15:F16" si="5" xml:space="preserve"> _xlfn.STDEV.S(C15:D15)</f>
        <v>6.3639610306791689E-2</v>
      </c>
    </row>
    <row r="16" spans="1:6" x14ac:dyDescent="0.35">
      <c r="B16">
        <f xml:space="preserve"> 3000</f>
        <v>3000</v>
      </c>
      <c r="C16">
        <f xml:space="preserve"> 72.16</f>
        <v>72.16</v>
      </c>
      <c r="D16">
        <f xml:space="preserve"> 72.24</f>
        <v>72.239999999999995</v>
      </c>
      <c r="E16">
        <f t="shared" si="4"/>
        <v>72.199999999999989</v>
      </c>
      <c r="F16">
        <f t="shared" si="5"/>
        <v>5.6568542494922595E-2</v>
      </c>
    </row>
    <row r="17" spans="1:6" x14ac:dyDescent="0.35">
      <c r="B17">
        <f xml:space="preserve"> 4000</f>
        <v>4000</v>
      </c>
      <c r="C17">
        <f xml:space="preserve"> 73.25</f>
        <v>73.25</v>
      </c>
      <c r="D17">
        <f xml:space="preserve"> 71.6</f>
        <v>71.599999999999994</v>
      </c>
      <c r="E17">
        <f xml:space="preserve"> AVERAGE(C17:D17)</f>
        <v>72.424999999999997</v>
      </c>
      <c r="F17">
        <f xml:space="preserve"> _xlfn.STDEV.S(C17:D17)</f>
        <v>1.1667261889578076</v>
      </c>
    </row>
    <row r="18" spans="1:6" x14ac:dyDescent="0.35">
      <c r="B18">
        <f xml:space="preserve"> 5000</f>
        <v>5000</v>
      </c>
      <c r="C18">
        <f xml:space="preserve"> 69.08</f>
        <v>69.08</v>
      </c>
      <c r="D18">
        <f xml:space="preserve"> 68.98</f>
        <v>68.98</v>
      </c>
      <c r="E18">
        <f xml:space="preserve"> AVERAGE(C18:D18)</f>
        <v>69.03</v>
      </c>
      <c r="F18">
        <f xml:space="preserve"> _xlfn.STDEV.S(C18:D18)</f>
        <v>7.0710678118650741E-2</v>
      </c>
    </row>
    <row r="20" spans="1:6" x14ac:dyDescent="0.35">
      <c r="A20" t="s">
        <v>3</v>
      </c>
      <c r="B20" t="s">
        <v>0</v>
      </c>
      <c r="C20" t="s">
        <v>9</v>
      </c>
      <c r="D20" t="s">
        <v>6</v>
      </c>
    </row>
    <row r="21" spans="1:6" x14ac:dyDescent="0.35">
      <c r="B21">
        <f xml:space="preserve"> 0</f>
        <v>0</v>
      </c>
      <c r="C21">
        <f xml:space="preserve"> 87.08</f>
        <v>87.08</v>
      </c>
      <c r="D21">
        <f xml:space="preserve"> 86.74</f>
        <v>86.74</v>
      </c>
      <c r="E21">
        <f xml:space="preserve"> AVERAGE(C21:D21)</f>
        <v>86.91</v>
      </c>
      <c r="F21">
        <f xml:space="preserve"> _xlfn.STDEV.S(C21:D21)</f>
        <v>0.24041630560342858</v>
      </c>
    </row>
    <row r="22" spans="1:6" x14ac:dyDescent="0.35">
      <c r="B22">
        <f xml:space="preserve"> 500</f>
        <v>500</v>
      </c>
      <c r="C22">
        <f xml:space="preserve"> 86.89</f>
        <v>86.89</v>
      </c>
      <c r="D22">
        <f xml:space="preserve"> 86.79</f>
        <v>86.79</v>
      </c>
      <c r="E22">
        <f t="shared" ref="E22:E23" si="6" xml:space="preserve"> AVERAGE(C22:D22)</f>
        <v>86.84</v>
      </c>
      <c r="F22">
        <f t="shared" ref="F22:F23" si="7" xml:space="preserve"> _xlfn.STDEV.S(C22:D22)</f>
        <v>7.0710678118650741E-2</v>
      </c>
    </row>
    <row r="23" spans="1:6" x14ac:dyDescent="0.35">
      <c r="B23">
        <f xml:space="preserve"> 1000</f>
        <v>1000</v>
      </c>
      <c r="C23">
        <f xml:space="preserve"> 84.75</f>
        <v>84.75</v>
      </c>
      <c r="D23">
        <f xml:space="preserve"> 85.13</f>
        <v>85.13</v>
      </c>
      <c r="E23">
        <f t="shared" si="6"/>
        <v>84.94</v>
      </c>
      <c r="F23">
        <f t="shared" si="7"/>
        <v>0.26870057685088483</v>
      </c>
    </row>
    <row r="24" spans="1:6" x14ac:dyDescent="0.35">
      <c r="B24">
        <f xml:space="preserve"> 2000</f>
        <v>2000</v>
      </c>
      <c r="C24">
        <f xml:space="preserve"> 81.71</f>
        <v>81.709999999999994</v>
      </c>
      <c r="D24">
        <f xml:space="preserve"> 81.79</f>
        <v>81.790000000000006</v>
      </c>
      <c r="E24">
        <f t="shared" ref="E24:E25" si="8" xml:space="preserve"> AVERAGE(C24:D24)</f>
        <v>81.75</v>
      </c>
      <c r="F24">
        <f t="shared" ref="F24:F25" si="9" xml:space="preserve"> _xlfn.STDEV.S(C24:D24)</f>
        <v>5.656854249493265E-2</v>
      </c>
    </row>
    <row r="25" spans="1:6" x14ac:dyDescent="0.35">
      <c r="B25">
        <f xml:space="preserve"> 3000</f>
        <v>3000</v>
      </c>
      <c r="C25">
        <f xml:space="preserve"> 71.14</f>
        <v>71.14</v>
      </c>
      <c r="D25">
        <f xml:space="preserve"> 70.77</f>
        <v>70.77</v>
      </c>
      <c r="E25">
        <f t="shared" si="8"/>
        <v>70.954999999999998</v>
      </c>
      <c r="F25">
        <f t="shared" si="9"/>
        <v>0.26162950903902576</v>
      </c>
    </row>
    <row r="26" spans="1:6" x14ac:dyDescent="0.35">
      <c r="B26">
        <f xml:space="preserve"> 4000</f>
        <v>4000</v>
      </c>
      <c r="C26">
        <f xml:space="preserve"> 71.14</f>
        <v>71.14</v>
      </c>
      <c r="D26">
        <f xml:space="preserve"> 69.53</f>
        <v>69.53</v>
      </c>
      <c r="E26">
        <f xml:space="preserve"> AVERAGE(C26:D26)</f>
        <v>70.335000000000008</v>
      </c>
      <c r="F26">
        <f xml:space="preserve"> _xlfn.STDEV.S(C26:D26)</f>
        <v>1.1384419177103411</v>
      </c>
    </row>
    <row r="27" spans="1:6" x14ac:dyDescent="0.35">
      <c r="B27">
        <f xml:space="preserve"> 5000</f>
        <v>5000</v>
      </c>
      <c r="C27">
        <f xml:space="preserve"> 66.4</f>
        <v>66.400000000000006</v>
      </c>
      <c r="D27">
        <f xml:space="preserve"> 66.49</f>
        <v>66.489999999999995</v>
      </c>
      <c r="E27">
        <f xml:space="preserve"> AVERAGE(C27:D27)</f>
        <v>66.444999999999993</v>
      </c>
      <c r="F27">
        <f xml:space="preserve"> _xlfn.STDEV.S(C27:D27)</f>
        <v>6.3639610306781641E-2</v>
      </c>
    </row>
    <row r="29" spans="1:6" x14ac:dyDescent="0.35">
      <c r="A29" s="1" t="s">
        <v>5</v>
      </c>
    </row>
    <row r="30" spans="1:6" x14ac:dyDescent="0.35">
      <c r="A30" t="s">
        <v>1</v>
      </c>
      <c r="B30" t="s">
        <v>0</v>
      </c>
      <c r="C30" t="s">
        <v>9</v>
      </c>
      <c r="D30" t="s">
        <v>6</v>
      </c>
    </row>
    <row r="31" spans="1:6" x14ac:dyDescent="0.35">
      <c r="B31">
        <f xml:space="preserve"> 0</f>
        <v>0</v>
      </c>
      <c r="C31">
        <f xml:space="preserve"> 81.8</f>
        <v>81.8</v>
      </c>
      <c r="D31">
        <f xml:space="preserve"> 83.2</f>
        <v>83.2</v>
      </c>
      <c r="E31">
        <f xml:space="preserve"> AVERAGE(C31:D31)</f>
        <v>82.5</v>
      </c>
      <c r="F31">
        <f xml:space="preserve"> _xlfn.STDEV.S(C31:D31)</f>
        <v>0.98994949366117058</v>
      </c>
    </row>
    <row r="32" spans="1:6" x14ac:dyDescent="0.35">
      <c r="B32">
        <f xml:space="preserve"> 2000</f>
        <v>2000</v>
      </c>
      <c r="C32">
        <f xml:space="preserve"> 86.14</f>
        <v>86.14</v>
      </c>
      <c r="D32">
        <f xml:space="preserve"> 85.72</f>
        <v>85.72</v>
      </c>
      <c r="E32">
        <f t="shared" ref="E32:E33" si="10" xml:space="preserve"> AVERAGE(C32:D32)</f>
        <v>85.93</v>
      </c>
      <c r="F32">
        <f t="shared" ref="F32:F33" si="11" xml:space="preserve"> _xlfn.STDEV.S(C32:D32)</f>
        <v>0.29698484809835118</v>
      </c>
    </row>
    <row r="33" spans="1:6" x14ac:dyDescent="0.35">
      <c r="B33">
        <f xml:space="preserve"> 5000</f>
        <v>5000</v>
      </c>
      <c r="C33">
        <f xml:space="preserve"> 87.6</f>
        <v>87.6</v>
      </c>
      <c r="E33">
        <f t="shared" si="10"/>
        <v>87.6</v>
      </c>
      <c r="F33" t="e">
        <f t="shared" si="11"/>
        <v>#DIV/0!</v>
      </c>
    </row>
    <row r="36" spans="1:6" x14ac:dyDescent="0.35">
      <c r="A36" t="s">
        <v>2</v>
      </c>
      <c r="B36" t="s">
        <v>0</v>
      </c>
      <c r="C36" t="s">
        <v>9</v>
      </c>
      <c r="D36" t="s">
        <v>6</v>
      </c>
    </row>
    <row r="37" spans="1:6" x14ac:dyDescent="0.35">
      <c r="B37">
        <f xml:space="preserve"> 0</f>
        <v>0</v>
      </c>
      <c r="C37">
        <f xml:space="preserve"> 77.7</f>
        <v>77.7</v>
      </c>
      <c r="D37">
        <f xml:space="preserve"> 80.1</f>
        <v>80.099999999999994</v>
      </c>
      <c r="E37">
        <f xml:space="preserve"> AVERAGE(C37:D37)</f>
        <v>78.900000000000006</v>
      </c>
      <c r="F37">
        <f xml:space="preserve"> _xlfn.STDEV.S(C37:D37)</f>
        <v>1.697056274847708</v>
      </c>
    </row>
    <row r="38" spans="1:6" x14ac:dyDescent="0.35">
      <c r="B38">
        <f xml:space="preserve"> 2000</f>
        <v>2000</v>
      </c>
      <c r="C38">
        <f xml:space="preserve"> 79.42</f>
        <v>79.42</v>
      </c>
      <c r="D38">
        <f xml:space="preserve"> 78.76</f>
        <v>78.760000000000005</v>
      </c>
      <c r="E38">
        <f xml:space="preserve"> AVERAGE(C38:D38)</f>
        <v>79.09</v>
      </c>
      <c r="F38">
        <f xml:space="preserve"> _xlfn.STDEV.S(C38:D38)</f>
        <v>0.46669047558311894</v>
      </c>
    </row>
    <row r="39" spans="1:6" x14ac:dyDescent="0.35">
      <c r="B39">
        <f xml:space="preserve"> 5000</f>
        <v>5000</v>
      </c>
      <c r="C39">
        <f xml:space="preserve"> 69.89</f>
        <v>69.89</v>
      </c>
      <c r="D39">
        <f xml:space="preserve"> 70.89</f>
        <v>70.89</v>
      </c>
      <c r="E39">
        <f xml:space="preserve"> AVERAGE(C39:D39)</f>
        <v>70.39</v>
      </c>
      <c r="F39">
        <f xml:space="preserve"> _xlfn.STDEV.S(C39:D39)</f>
        <v>0.70710678118654757</v>
      </c>
    </row>
    <row r="42" spans="1:6" x14ac:dyDescent="0.35">
      <c r="A42" t="s">
        <v>3</v>
      </c>
      <c r="B42" t="s">
        <v>0</v>
      </c>
      <c r="C42" t="s">
        <v>9</v>
      </c>
      <c r="D42" t="s">
        <v>6</v>
      </c>
    </row>
    <row r="43" spans="1:6" x14ac:dyDescent="0.35">
      <c r="B43">
        <f xml:space="preserve"> 0</f>
        <v>0</v>
      </c>
      <c r="C43">
        <f xml:space="preserve"> 87.08</f>
        <v>87.08</v>
      </c>
      <c r="D43">
        <f xml:space="preserve"> 86.74</f>
        <v>86.74</v>
      </c>
      <c r="E43">
        <f xml:space="preserve"> AVERAGE(C43:D43)</f>
        <v>86.91</v>
      </c>
      <c r="F43">
        <f xml:space="preserve"> _xlfn.STDEV.S(C43:D43)</f>
        <v>0.24041630560342858</v>
      </c>
    </row>
    <row r="44" spans="1:6" x14ac:dyDescent="0.35">
      <c r="B44">
        <f xml:space="preserve"> 2000</f>
        <v>2000</v>
      </c>
    </row>
    <row r="45" spans="1:6" x14ac:dyDescent="0.35">
      <c r="B45">
        <f xml:space="preserve"> 5000</f>
        <v>5000</v>
      </c>
      <c r="C45">
        <f xml:space="preserve"> 82.58</f>
        <v>82.58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GelContent_A5_A3_aged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Liu</dc:creator>
  <cp:lastModifiedBy>Alan Liu</cp:lastModifiedBy>
  <dcterms:created xsi:type="dcterms:W3CDTF">2015-06-05T18:17:20Z</dcterms:created>
  <dcterms:modified xsi:type="dcterms:W3CDTF">2025-09-24T19:45:53Z</dcterms:modified>
</cp:coreProperties>
</file>